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Brut" sheetId="1" r:id="rId1"/>
    <sheet name="Propr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<sst xmlns="http://schemas.openxmlformats.org/spreadsheetml/2006/main" count="52" uniqueCount="41">
  <si>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Point 1</t>
  </si>
  <si>
    <t>Point 2</t>
  </si>
  <si>
    <t>Point 3</t>
  </si>
  <si>
    <t>Latitude (°)</t>
  </si>
  <si>
    <t>Longitude (°)</t>
  </si>
  <si>
    <t>Latitude (rad)</t>
  </si>
  <si>
    <t>Longitude (rad)</t>
  </si>
  <si>
    <t>Nom</t>
  </si>
  <si>
    <t>Angers</t>
  </si>
  <si>
    <t>Marseille</t>
  </si>
  <si>
    <t>Pôle nord</t>
  </si>
  <si>
    <t>Colatitude</t>
  </si>
  <si>
    <t>µ21</t>
  </si>
  <si>
    <t>Landa21</t>
  </si>
  <si>
    <t>µ23</t>
  </si>
  <si>
    <t>Landa23</t>
  </si>
  <si>
    <t>Cos</t>
  </si>
  <si>
    <t>X</t>
  </si>
  <si>
    <t>Y</t>
  </si>
  <si>
    <t>Z</t>
  </si>
  <si>
    <t>http://www.isteem.univ-montp2.fr/PERSO/magnan/ortho/ortho.html</t>
  </si>
  <si>
    <t>http://www.escribe.com/science/gps/m20709.html</t>
  </si>
  <si>
    <t>x</t>
  </si>
  <si>
    <t>y</t>
  </si>
  <si>
    <t>Atan2</t>
  </si>
  <si>
    <t>Départ</t>
  </si>
  <si>
    <t>Arrivée</t>
  </si>
  <si>
    <t>Latitude</t>
  </si>
  <si>
    <t>Longitude</t>
  </si>
  <si>
    <t>Lat (rad)</t>
  </si>
  <si>
    <t>Long (rad)</t>
  </si>
  <si>
    <t>Vecteur</t>
  </si>
  <si>
    <t>Norme</t>
  </si>
  <si>
    <t>OD</t>
  </si>
  <si>
    <t>OA</t>
  </si>
  <si>
    <t>Beta</t>
  </si>
  <si>
    <t>TanDA</t>
  </si>
  <si>
    <t>TanDA Norm</t>
  </si>
  <si>
    <t>Nord</t>
  </si>
  <si>
    <t>Est</t>
  </si>
  <si>
    <t>atan2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</si>
</sst>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" sqref="B2:C6"/>
    </sheetView>
  </sheetViews>
  <sheetFormatPr defaultColWidth="11.421875" defaultRowHeight="12.75"/>
  <cols>
    <col min="6" max="6" width="12.00390625" style="0" bestFit="1" customWidth="1"/>
  </cols>
  <sheetData>
    <row r="1" spans="2:7" ht="12.75">
      <c r="B1" t="s">
        <v>0</v>
      </c>
      <c r="C1" t="s">
        <v>1</v>
      </c>
      <c r="D1" t="s">
        <v>2</v>
      </c>
      <c r="G1" t="s">
        <v>20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F2" t="s">
        <v>8</v>
      </c>
      <c r="G2" t="s">
        <v>21</v>
      </c>
    </row>
    <row r="3" spans="1:6" ht="12.75">
      <c r="A3" t="s">
        <v>3</v>
      </c>
      <c r="B3">
        <v>47.47124</v>
      </c>
      <c r="C3">
        <v>43.29368</v>
      </c>
      <c r="D3">
        <v>90</v>
      </c>
      <c r="F3">
        <v>47.47124</v>
      </c>
    </row>
    <row r="4" spans="1:6" ht="12.75">
      <c r="A4" t="s">
        <v>4</v>
      </c>
      <c r="B4">
        <v>-0.55207</v>
      </c>
      <c r="C4">
        <v>5.37248</v>
      </c>
      <c r="D4">
        <v>0</v>
      </c>
      <c r="F4">
        <v>-0.55207</v>
      </c>
    </row>
    <row r="5" spans="1:4" ht="12.75">
      <c r="A5" t="s">
        <v>5</v>
      </c>
      <c r="B5">
        <f aca="true" t="shared" si="0" ref="B5:D6">B3/180*PI()</f>
        <v>0.828529438004433</v>
      </c>
      <c r="C5">
        <f t="shared" si="0"/>
        <v>0.7556172613048187</v>
      </c>
      <c r="D5">
        <f t="shared" si="0"/>
        <v>1.5707963267948966</v>
      </c>
    </row>
    <row r="6" spans="1:4" ht="12.75">
      <c r="A6" t="s">
        <v>6</v>
      </c>
      <c r="B6">
        <f t="shared" si="0"/>
        <v>-0.009635439201485093</v>
      </c>
      <c r="C6">
        <f t="shared" si="0"/>
        <v>0.09376746499754496</v>
      </c>
      <c r="D6">
        <f t="shared" si="0"/>
        <v>0</v>
      </c>
    </row>
    <row r="7" spans="1:4" ht="12.75">
      <c r="A7" t="s">
        <v>11</v>
      </c>
      <c r="B7">
        <f>PI()/2-B5</f>
        <v>0.7422668887904635</v>
      </c>
      <c r="C7">
        <f>PI()/2-C5</f>
        <v>0.8151790654900779</v>
      </c>
      <c r="D7">
        <f>PI()/2-D5</f>
        <v>0</v>
      </c>
    </row>
    <row r="9" spans="1:4" ht="12.75">
      <c r="A9" t="s">
        <v>17</v>
      </c>
      <c r="B9">
        <f>COS(B6)*COS(B5)</f>
        <v>0.6759288253822014</v>
      </c>
      <c r="C9">
        <f>COS(C6)*COS(C5)</f>
        <v>0.7246510016428901</v>
      </c>
      <c r="D9">
        <f>COS(D6)*COS(D5)</f>
        <v>6.1257422745431E-17</v>
      </c>
    </row>
    <row r="10" spans="1:4" ht="12.75">
      <c r="A10" t="s">
        <v>18</v>
      </c>
      <c r="B10">
        <f>COS(B5)*SIN(B6)</f>
        <v>-0.006513072664303722</v>
      </c>
      <c r="C10">
        <f>COS(C5)*SIN(C6)</f>
        <v>0.06814853290230076</v>
      </c>
      <c r="D10">
        <f>COS(D5)*SIN(D6)</f>
        <v>0</v>
      </c>
    </row>
    <row r="11" spans="1:4" ht="12.75">
      <c r="A11" t="s">
        <v>19</v>
      </c>
      <c r="B11">
        <f>SIN(B5)</f>
        <v>0.736938126915623</v>
      </c>
      <c r="C11">
        <f>SIN(C5)</f>
        <v>0.685738071920482</v>
      </c>
      <c r="D11">
        <f>SIN(D5)</f>
        <v>1</v>
      </c>
    </row>
    <row r="13" spans="1:5" ht="12.75">
      <c r="A13" t="s">
        <v>12</v>
      </c>
      <c r="B13">
        <v>-1</v>
      </c>
      <c r="C13">
        <f>B14*SIN(B7)*COS(B6)+B13*SIN(C7)*COS(C6)</f>
        <v>-0.046032057063595366</v>
      </c>
      <c r="D13">
        <f>C13/E13</f>
        <v>-0.4465228242595099</v>
      </c>
      <c r="E13">
        <f>(C15^2+C14^2+C13^2)^0.5</f>
        <v>0.1030900427988928</v>
      </c>
    </row>
    <row r="14" spans="1:4" ht="12.75">
      <c r="A14" t="s">
        <v>13</v>
      </c>
      <c r="B14">
        <f>1/(SIN(B7)*SIN(C7)*COS(C7-B7)+COS(B7)*COS(C7))</f>
        <v>1.0039798853016397</v>
      </c>
      <c r="C14">
        <f>B14*SIN(B7)*SIN(B6)+B13*SIN(C7)*SIN(C6)</f>
        <v>-0.07468752684876964</v>
      </c>
      <c r="D14">
        <f>C14/E13</f>
        <v>-0.7244882708456086</v>
      </c>
    </row>
    <row r="15" spans="3:4" ht="12.75">
      <c r="C15">
        <f>B14*COS(B7)+B13*COS(C7)</f>
        <v>0.0541329842146705</v>
      </c>
      <c r="D15">
        <f>C15/E13</f>
        <v>0.5251039066912861</v>
      </c>
    </row>
    <row r="17" spans="1:6" ht="12.75">
      <c r="A17" t="s">
        <v>14</v>
      </c>
      <c r="B17">
        <v>-1</v>
      </c>
      <c r="C17">
        <f>B18*SIN(D7)*COS(D6)+B17*SIN(C7)*COS(C6)</f>
        <v>-0.72465100164289</v>
      </c>
      <c r="D17">
        <f>C17/E17</f>
        <v>-0.6827256597900683</v>
      </c>
      <c r="E17">
        <f>(C19^2+C18^2+C17^2)^0.5</f>
        <v>1.0614087682975228</v>
      </c>
      <c r="F17">
        <f>-SIN(C6)</f>
        <v>-0.09363011952449957</v>
      </c>
    </row>
    <row r="18" spans="1:6" ht="12.75">
      <c r="A18" t="s">
        <v>15</v>
      </c>
      <c r="B18">
        <f>1/(SIN(C7)*SIN(D7)*COS(D6-C6)+COS(C7)*COS(D7))</f>
        <v>1.4582827481043807</v>
      </c>
      <c r="C18">
        <f>B18*SIN(D7)*SIN(D6)+B17*SIN(C7)*SIN(C6)</f>
        <v>-0.06814853290230075</v>
      </c>
      <c r="D18">
        <f>C18/E17</f>
        <v>-0.06420573763641461</v>
      </c>
      <c r="F18">
        <f>COS(C6)</f>
        <v>0.9956070513600372</v>
      </c>
    </row>
    <row r="19" spans="3:6" ht="12.75">
      <c r="C19">
        <f>B18*COS(D7)+B17*COS(C7)</f>
        <v>0.7725446761838988</v>
      </c>
      <c r="D19">
        <f>C19/E17</f>
        <v>0.7278484022918371</v>
      </c>
      <c r="F19">
        <v>0</v>
      </c>
    </row>
    <row r="20" spans="1:2" ht="12.75">
      <c r="A20" s="1" t="s">
        <v>16</v>
      </c>
      <c r="B20">
        <f>(C13*C17+C14*C18+C15*C19)/(E13*E17)</f>
        <v>0.733564933164926</v>
      </c>
    </row>
    <row r="21" spans="4:6" ht="12.75">
      <c r="D21" t="s">
        <v>22</v>
      </c>
      <c r="F21" t="s">
        <v>23</v>
      </c>
    </row>
    <row r="22" spans="2:6" ht="12.75">
      <c r="B22">
        <f>ACOS(B20)</f>
        <v>0.7472436335751855</v>
      </c>
      <c r="C22" t="s">
        <v>24</v>
      </c>
      <c r="D22">
        <f>D17*$D13+D18*$D14+D19*$D15</f>
        <v>0.7335649331649261</v>
      </c>
      <c r="F22">
        <f>F17*$D13+F18*$D14+F19*$D15</f>
        <v>-0.6794976456756934</v>
      </c>
    </row>
    <row r="23" ht="12.75">
      <c r="B23">
        <f>B22/PI()*180</f>
        <v>42.81390647187831</v>
      </c>
    </row>
    <row r="24" ht="12.75">
      <c r="D24">
        <f>ATAN2(D22,F22)</f>
        <v>-0.7471543330864763</v>
      </c>
    </row>
    <row r="25" ht="12.75">
      <c r="D25">
        <f>D24/PI()*180</f>
        <v>-42.808789930766814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15" sqref="E15"/>
    </sheetView>
  </sheetViews>
  <sheetFormatPr defaultColWidth="11.421875" defaultRowHeight="12.75"/>
  <sheetData>
    <row r="1" spans="2:3" ht="12.75">
      <c r="B1" t="s">
        <v>25</v>
      </c>
      <c r="C1" t="s">
        <v>26</v>
      </c>
    </row>
    <row r="2" spans="1:7" ht="12.75">
      <c r="A2" t="s">
        <v>7</v>
      </c>
      <c r="B2" t="s">
        <v>8</v>
      </c>
      <c r="C2" t="s">
        <v>9</v>
      </c>
      <c r="F2" t="s">
        <v>8</v>
      </c>
      <c r="G2" t="s">
        <v>9</v>
      </c>
    </row>
    <row r="3" spans="1:7" ht="12.75">
      <c r="A3" t="s">
        <v>27</v>
      </c>
      <c r="B3">
        <v>47.47124</v>
      </c>
      <c r="C3">
        <v>43.29368</v>
      </c>
      <c r="F3">
        <v>47.47124</v>
      </c>
      <c r="G3">
        <v>43.29368</v>
      </c>
    </row>
    <row r="4" spans="1:7" ht="12.75">
      <c r="A4" t="s">
        <v>28</v>
      </c>
      <c r="B4">
        <v>-0.55207</v>
      </c>
      <c r="C4">
        <v>5.37248</v>
      </c>
      <c r="F4">
        <v>-0.55207</v>
      </c>
      <c r="G4">
        <v>5.37248</v>
      </c>
    </row>
    <row r="6" spans="1:3" ht="12.75">
      <c r="A6" t="s">
        <v>29</v>
      </c>
      <c r="B6">
        <f>B3/180*PI()</f>
        <v>0.828529438004433</v>
      </c>
      <c r="C6">
        <f>C3/180*PI()</f>
        <v>0.7556172613048187</v>
      </c>
    </row>
    <row r="7" spans="1:3" ht="12.75">
      <c r="A7" t="s">
        <v>30</v>
      </c>
      <c r="B7">
        <f>B4/180*PI()</f>
        <v>-0.009635439201485093</v>
      </c>
      <c r="C7">
        <f>C4/180*PI()</f>
        <v>0.09376746499754496</v>
      </c>
    </row>
    <row r="10" spans="1:7" ht="12.75">
      <c r="A10" t="s">
        <v>31</v>
      </c>
      <c r="B10" t="s">
        <v>33</v>
      </c>
      <c r="C10" t="s">
        <v>34</v>
      </c>
      <c r="D10" t="s">
        <v>36</v>
      </c>
      <c r="E10" t="s">
        <v>37</v>
      </c>
      <c r="F10" t="s">
        <v>38</v>
      </c>
      <c r="G10" t="s">
        <v>39</v>
      </c>
    </row>
    <row r="11" spans="1:7" ht="12.75">
      <c r="A11" t="s">
        <v>32</v>
      </c>
      <c r="B11">
        <f>SQRT(B12^2+B13^2+B14^2)</f>
        <v>1</v>
      </c>
      <c r="C11">
        <f>SQRT(C12^2+C13^2+C14^2)</f>
        <v>1</v>
      </c>
      <c r="D11">
        <f>SQRT(D12^2+D13^2+D14^2)</f>
        <v>0.10321837975047247</v>
      </c>
      <c r="E11">
        <f>SQRT(E12^2+E13^2+E14^2)</f>
        <v>0.9999999999999999</v>
      </c>
      <c r="F11">
        <f>SQRT(F12^2+F13^2+F14^2)</f>
        <v>1</v>
      </c>
      <c r="G11">
        <f>SQRT(G12^2+G13^2+G14^2)</f>
        <v>1</v>
      </c>
    </row>
    <row r="12" spans="1:7" ht="12.75">
      <c r="A12" t="s">
        <v>17</v>
      </c>
      <c r="B12">
        <f>COS(B6)*COS(B7)</f>
        <v>0.6759288253822014</v>
      </c>
      <c r="C12">
        <f>COS(C6)*COS(C7)</f>
        <v>0.7246510016428901</v>
      </c>
      <c r="D12">
        <f>-B12+$B$16*C12</f>
        <v>0.05257217709448181</v>
      </c>
      <c r="E12">
        <f>D12/D$11</f>
        <v>0.5093296099161173</v>
      </c>
      <c r="F12">
        <f>-COS(B7)*SIN(B6)</f>
        <v>-0.7369039178902426</v>
      </c>
      <c r="G12">
        <f>-SIN(B7)</f>
        <v>0.009635290107102883</v>
      </c>
    </row>
    <row r="13" spans="1:7" ht="12.75">
      <c r="A13" t="s">
        <v>18</v>
      </c>
      <c r="B13">
        <f>COS(B6)*SIN(B7)</f>
        <v>-0.006513072664303722</v>
      </c>
      <c r="C13">
        <f>COS(C6)*SIN(C7)</f>
        <v>0.06814853290230076</v>
      </c>
      <c r="D13">
        <f>-B13+$B$16*C13</f>
        <v>0.07502367214472387</v>
      </c>
      <c r="E13">
        <f>D13/D$11</f>
        <v>0.7268441175504933</v>
      </c>
      <c r="F13">
        <f>-SIN(B6)*SIN(B7)</f>
        <v>0.007100612643817031</v>
      </c>
      <c r="G13">
        <f>COS(B7)</f>
        <v>0.9999535795148453</v>
      </c>
    </row>
    <row r="14" spans="1:7" ht="12.75">
      <c r="A14" t="s">
        <v>19</v>
      </c>
      <c r="B14">
        <f>SIN(B6)</f>
        <v>0.736938126915623</v>
      </c>
      <c r="C14">
        <f>SIN(C6)</f>
        <v>0.685738071920482</v>
      </c>
      <c r="D14">
        <f>-B14+$B$16*C14</f>
        <v>-0.04755679480137587</v>
      </c>
      <c r="E14">
        <f>D14/D$11</f>
        <v>-0.4607395980865334</v>
      </c>
      <c r="F14">
        <f>COS(B6)</f>
        <v>0.6759602037828063</v>
      </c>
      <c r="G14">
        <v>0</v>
      </c>
    </row>
    <row r="16" spans="1:7" ht="12.75">
      <c r="A16" t="s">
        <v>35</v>
      </c>
      <c r="B16">
        <f>1/(B12*C12+B13*C13+B14*C14)</f>
        <v>1.005312903487423</v>
      </c>
      <c r="F16" t="s">
        <v>22</v>
      </c>
      <c r="G16" t="s">
        <v>23</v>
      </c>
    </row>
    <row r="17" spans="6:7" ht="12.75">
      <c r="F17">
        <f>$E12*F12+$E13*F13+$E14*F14</f>
        <v>-0.6816075791269142</v>
      </c>
      <c r="G17">
        <f>$E12*G12+$E13*G13+$E14*G14</f>
        <v>0.7317179156456041</v>
      </c>
    </row>
    <row r="19" spans="5:6" ht="12.75">
      <c r="E19" t="s">
        <v>40</v>
      </c>
      <c r="F19">
        <f>ATAN2(F17,G17)</f>
        <v>2.3207537126745508</v>
      </c>
    </row>
    <row r="20" ht="12.75">
      <c r="F20">
        <f>F19/PI()*180</f>
        <v>132.96939302556828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LACCO-UMR6503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SIBERT</dc:creator>
  <cp:keywords/>
  <dc:description/>
  <cp:lastModifiedBy>Eric SIBERT</cp:lastModifiedBy>
  <dcterms:created xsi:type="dcterms:W3CDTF">2003-02-13T17:44:59Z</dcterms:created>
  <dcterms:modified xsi:type="dcterms:W3CDTF">2003-02-14T09:36:35Z</dcterms:modified>
  <cp:category/>
  <cp:version/>
  <cp:contentType/>
  <cp:contentStatus/>
</cp:coreProperties>
</file>